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piscopaldioceseofnewark.sharepoint.com/sites/SamR/Shared Documents/Cloud/Benefits-HR-T&amp;E/Clergy Compensation worksheets/"/>
    </mc:Choice>
  </mc:AlternateContent>
  <xr:revisionPtr revIDLastSave="3" documentId="8_{A1234548-EA98-4095-A495-F3A8C0B27D66}" xr6:coauthVersionLast="47" xr6:coauthVersionMax="47" xr10:uidLastSave="{59BE3809-9FC2-4A1A-A65A-7C90C9FA9C50}"/>
  <bookViews>
    <workbookView xWindow="4695" yWindow="2820" windowWidth="23040" windowHeight="1330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dj_wage_base">Sheet1!$D$67</definedName>
    <definedName name="Choice">Sheet1!$H$19:$H$20</definedName>
    <definedName name="_xlnm.Print_Area" localSheetId="0">Sheet1!$A$1:$I$52</definedName>
    <definedName name="SECA_Comp">Sheet1!$E$61</definedName>
    <definedName name="Wage_base">Sheet1!$D$66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1" l="1"/>
  <c r="F8" i="1" l="1"/>
  <c r="D21" i="1" s="1"/>
  <c r="F2" i="1"/>
  <c r="F14" i="1"/>
  <c r="D49" i="1" s="1"/>
  <c r="F13" i="1"/>
  <c r="D48" i="1" s="1"/>
  <c r="F11" i="1"/>
  <c r="D43" i="1" s="1"/>
  <c r="F10" i="1"/>
  <c r="D42" i="1" s="1"/>
  <c r="F4" i="1"/>
  <c r="D26" i="1" s="1"/>
  <c r="F3" i="1"/>
  <c r="D25" i="1" s="1"/>
  <c r="F6" i="1"/>
  <c r="D20" i="1" s="1"/>
  <c r="F7" i="1"/>
  <c r="D30" i="1" s="1"/>
  <c r="F9" i="1"/>
  <c r="D36" i="1" s="1"/>
  <c r="D50" i="1" l="1"/>
  <c r="D15" i="1"/>
  <c r="E61" i="1" s="1"/>
  <c r="E63" i="1" s="1"/>
  <c r="D18" i="1"/>
  <c r="D27" i="1"/>
  <c r="D44" i="1"/>
  <c r="E64" i="1" l="1"/>
  <c r="E69" i="1" l="1"/>
  <c r="E68" i="1"/>
  <c r="E71" i="1" l="1"/>
  <c r="E73" i="1" s="1"/>
  <c r="E75" i="1" s="1"/>
  <c r="D19" i="1" s="1"/>
  <c r="D22" i="1" s="1"/>
  <c r="D31" i="1" s="1"/>
  <c r="D32" i="1" s="1"/>
  <c r="D35" i="1" s="1"/>
  <c r="D38" i="1" l="1"/>
  <c r="D41" i="1" s="1"/>
  <c r="D45" i="1" s="1"/>
  <c r="D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tc={064D11E0-70D9-4091-AB17-C5977C3527E3}</author>
  </authors>
  <commentList>
    <comment ref="E63" authorId="0" shapeId="0" xr:uid="{064D11E0-70D9-4091-AB17-C5977C3527E3}">
      <text>
        <t>[Threaded comment]
Your version of Excel allows you to read this threaded comment; however, any edits to it will get removed if the file is opened in a newer version of Excel. Learn more: https://go.microsoft.com/fwlink/?linkid=870924
Comment:
    .07602 is used because it is the value that will result in the estimate being the same as the result at the end of the computation.</t>
      </text>
    </comment>
  </commentList>
</comments>
</file>

<file path=xl/sharedStrings.xml><?xml version="1.0" encoding="utf-8"?>
<sst xmlns="http://schemas.openxmlformats.org/spreadsheetml/2006/main" count="88" uniqueCount="87">
  <si>
    <t>Inputs</t>
  </si>
  <si>
    <t>Salary</t>
  </si>
  <si>
    <t>Cash housing allowance</t>
  </si>
  <si>
    <t>FTE Pct</t>
  </si>
  <si>
    <t>Social Security (SECA) offset</t>
  </si>
  <si>
    <t>Dental insurance</t>
  </si>
  <si>
    <t>Continuing education</t>
  </si>
  <si>
    <t>Business expenses</t>
  </si>
  <si>
    <t>Total Cash Compensation</t>
  </si>
  <si>
    <t>Factored Value</t>
  </si>
  <si>
    <t>Employer-paid tuition</t>
  </si>
  <si>
    <t>Employer-paid tuition (if taxable)</t>
  </si>
  <si>
    <t>Total Cash Housing</t>
  </si>
  <si>
    <t>403(b) and 401(k) contributions</t>
  </si>
  <si>
    <t>other scheduled taxable income</t>
  </si>
  <si>
    <t>Any other scheduled taxable income</t>
  </si>
  <si>
    <t>c.</t>
  </si>
  <si>
    <t>d.</t>
  </si>
  <si>
    <t>a.</t>
  </si>
  <si>
    <t>b.</t>
  </si>
  <si>
    <t>Total employer retirement contributions</t>
  </si>
  <si>
    <t>e.</t>
  </si>
  <si>
    <t>f.</t>
  </si>
  <si>
    <t>g.</t>
  </si>
  <si>
    <t>h.</t>
  </si>
  <si>
    <t>i.</t>
  </si>
  <si>
    <t>Pension assessment</t>
  </si>
  <si>
    <t>403(b)/RSVP/401(k) contribution</t>
  </si>
  <si>
    <t>Utilities (either cash pmt or FMV)</t>
  </si>
  <si>
    <t>A. Base Salary and Scheduled Taxable Compensation</t>
  </si>
  <si>
    <t>B. Cash Housing Allowance and Utilities</t>
  </si>
  <si>
    <t>C. Employer Contributions to Qualified/Non-Qualified Rtmt Plans</t>
  </si>
  <si>
    <t>D. Value of Employer-Provided Housing</t>
  </si>
  <si>
    <t xml:space="preserve">E. Total Assessable Compensation </t>
  </si>
  <si>
    <t>F. Benefits</t>
  </si>
  <si>
    <t>Total benefits</t>
  </si>
  <si>
    <t>G. Professional expenses</t>
  </si>
  <si>
    <t>Total Professional Expenses</t>
  </si>
  <si>
    <t>Value of rectory</t>
  </si>
  <si>
    <t>j.</t>
  </si>
  <si>
    <t>k.</t>
  </si>
  <si>
    <t>l.</t>
  </si>
  <si>
    <t>m.</t>
  </si>
  <si>
    <t>n.</t>
  </si>
  <si>
    <t>o.</t>
  </si>
  <si>
    <t>p.</t>
  </si>
  <si>
    <t>Housing equity allowance (HEA)</t>
  </si>
  <si>
    <t xml:space="preserve">Note 2: </t>
  </si>
  <si>
    <t>Per CPG rules, for this calculation, compensation is floored at $18,000 FTE.</t>
  </si>
  <si>
    <t>[A+B+C+i]</t>
  </si>
  <si>
    <t>[A+B+C+F+G]</t>
  </si>
  <si>
    <t>Pension value of housing (PVH)</t>
  </si>
  <si>
    <t>The HEA uses a multiplier of 1.32 because as of 1/1/2018 it can no longer include the pension value of housing (PVH) as an input because the PVH requires the HEA as an input.  This gets to a similar end result.</t>
  </si>
  <si>
    <t>Fill in all highlighted fields, as appropriate.</t>
  </si>
  <si>
    <t>Medical Insurance</t>
  </si>
  <si>
    <t>Cash Salary*</t>
  </si>
  <si>
    <t>Utilities (either cash pmt or est. cost of)*</t>
  </si>
  <si>
    <t>Housing Equity Allowance (HEA) pct*</t>
  </si>
  <si>
    <t>Medical Insurance*</t>
  </si>
  <si>
    <t>Dental Insurance*</t>
  </si>
  <si>
    <t>Continuing education allowance*</t>
  </si>
  <si>
    <t>Business Expenses*</t>
  </si>
  <si>
    <t>Cash housing allowance*</t>
  </si>
  <si>
    <t>Fair market rental value of rectory*</t>
  </si>
  <si>
    <t>Be sure to take into account diocesan mandates for all items marked with an *</t>
  </si>
  <si>
    <t>[.18*E]</t>
  </si>
  <si>
    <t>Full-time Equiv. value</t>
  </si>
  <si>
    <t>SECA Compensation</t>
  </si>
  <si>
    <t>Fair market rental value of housing</t>
  </si>
  <si>
    <t>Note: Full time is 50 hrs/week</t>
  </si>
  <si>
    <t>Yes</t>
  </si>
  <si>
    <t>Will there be a pension contribution?</t>
  </si>
  <si>
    <t>Total Compensation, Benefits and Prof. Exp.</t>
  </si>
  <si>
    <t>SS estimate</t>
  </si>
  <si>
    <t>Total self empl. Inc.</t>
  </si>
  <si>
    <t>Adjusted wage base</t>
  </si>
  <si>
    <t>SECA Income adj.</t>
  </si>
  <si>
    <t>Medicare income adj.</t>
  </si>
  <si>
    <t>Self-empl inc. less inc. adj.</t>
  </si>
  <si>
    <t>SECA tax</t>
  </si>
  <si>
    <t>SECA tax * 50%</t>
  </si>
  <si>
    <t>SECA Calculation</t>
  </si>
  <si>
    <t xml:space="preserve">Note 1: </t>
  </si>
  <si>
    <t>[.3*(A+B+C)] See note 2</t>
  </si>
  <si>
    <t>[HEA %*1.32*(A+B)] See note 1</t>
  </si>
  <si>
    <t>[from SECA calculation, below]</t>
  </si>
  <si>
    <t>2025 Wage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</si>
</sst>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1" applyNumberFormat="1" applyFont="1"/>
    <xf numFmtId="0" fontId="3" fillId="0" borderId="0" xfId="0" applyFont="1"/>
    <xf numFmtId="3" fontId="0" fillId="0" borderId="0" xfId="0" applyNumberFormat="1"/>
    <xf numFmtId="0" fontId="0" fillId="0" borderId="0" xfId="0" applyAlignment="1">
      <alignment wrapText="1"/>
    </xf>
    <xf numFmtId="164" fontId="0" fillId="2" borderId="0" xfId="1" applyNumberFormat="1" applyFont="1" applyFill="1" applyProtection="1">
      <protection locked="0"/>
    </xf>
    <xf numFmtId="9" fontId="0" fillId="2" borderId="0" xfId="2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164" fontId="0" fillId="0" borderId="2" xfId="1" applyNumberFormat="1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164" fontId="0" fillId="0" borderId="8" xfId="0" applyNumberFormat="1" applyBorder="1"/>
    <xf numFmtId="9" fontId="0" fillId="0" borderId="0" xfId="2" applyFont="1"/>
    <xf numFmtId="164" fontId="0" fillId="0" borderId="0" xfId="1" applyNumberFormat="1" applyFont="1" applyAlignment="1">
      <alignment wrapText="1"/>
    </xf>
    <xf numFmtId="0" fontId="0" fillId="0" borderId="7" xfId="0" applyBorder="1"/>
    <xf numFmtId="164" fontId="0" fillId="0" borderId="7" xfId="1" applyNumberFormat="1" applyFont="1" applyBorder="1"/>
    <xf numFmtId="164" fontId="0" fillId="0" borderId="7" xfId="0" applyNumberFormat="1" applyBorder="1"/>
    <xf numFmtId="0" fontId="0" fillId="0" borderId="0" xfId="0" applyProtection="1">
      <protection locked="0"/>
    </xf>
    <xf numFmtId="0" fontId="0" fillId="0" borderId="0" xfId="0" applyAlignment="1" applyProtection="1">
      <alignment vertical="top" wrapText="1"/>
      <protection locked="0"/>
    </xf>
    <xf numFmtId="43" fontId="0" fillId="0" borderId="0" xfId="1" applyFont="1"/>
    <xf numFmtId="165" fontId="0" fillId="0" borderId="0" xfId="3" applyNumberFormat="1" applyFont="1"/>
    <xf numFmtId="10" fontId="0" fillId="0" borderId="0" xfId="2" applyNumberFormat="1" applyFont="1"/>
    <xf numFmtId="0" fontId="5" fillId="0" borderId="0" xfId="0" applyFont="1"/>
    <xf numFmtId="43" fontId="0" fillId="0" borderId="9" xfId="1" applyFont="1" applyBorder="1"/>
    <xf numFmtId="164" fontId="0" fillId="0" borderId="0" xfId="1" applyNumberFormat="1" applyFont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 applyProtection="1">
      <alignment vertical="top" wrapText="1"/>
      <protection locked="0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m Reckford" id="{C36F0843-6C2F-4DDB-8A3E-391A196A4F2B}" userId="S::sreckford@dioceseofnewark.org::c082197d-6f6a-4e65-afdb-9d6ea1f160c7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63" dT="2019-08-08T20:52:13.98" personId="{C36F0843-6C2F-4DDB-8A3E-391A196A4F2B}" id="{064D11E0-70D9-4091-AB17-C5977C3527E3}">
    <text>.07602 is used because it is the value that will result in the estimate being the same as the result at the end of the computation.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5"/>
  <sheetViews>
    <sheetView tabSelected="1" zoomScaleNormal="100" workbookViewId="0">
      <selection activeCell="J67" sqref="J67"/>
    </sheetView>
  </sheetViews>
  <sheetFormatPr defaultRowHeight="15" x14ac:dyDescent="0.25"/>
  <cols>
    <col min="1" max="1" width="4.85546875" customWidth="1"/>
    <col min="2" max="2" width="3.42578125" customWidth="1"/>
    <col min="3" max="3" width="35.28515625" style="1" customWidth="1"/>
    <col min="4" max="4" width="11.5703125" bestFit="1" customWidth="1"/>
    <col min="5" max="5" width="11.5703125" customWidth="1"/>
    <col min="7" max="7" width="3.7109375" customWidth="1"/>
    <col min="10" max="21" width="9.140625" style="21"/>
  </cols>
  <sheetData>
    <row r="1" spans="1:9" ht="33.75" customHeight="1" x14ac:dyDescent="0.4">
      <c r="A1" s="7" t="s">
        <v>0</v>
      </c>
      <c r="B1" s="8"/>
      <c r="C1" s="9"/>
      <c r="D1" s="11" t="s">
        <v>66</v>
      </c>
      <c r="E1" s="10" t="s">
        <v>3</v>
      </c>
      <c r="F1" s="11" t="s">
        <v>9</v>
      </c>
    </row>
    <row r="2" spans="1:9" ht="15" customHeight="1" x14ac:dyDescent="0.25">
      <c r="A2" s="12" t="s">
        <v>55</v>
      </c>
      <c r="D2" s="5"/>
      <c r="E2" s="6">
        <v>1</v>
      </c>
      <c r="F2" s="13">
        <f>D2*E2</f>
        <v>0</v>
      </c>
      <c r="H2" s="29" t="s">
        <v>53</v>
      </c>
      <c r="I2" s="29"/>
    </row>
    <row r="3" spans="1:9" x14ac:dyDescent="0.25">
      <c r="A3" s="12" t="s">
        <v>62</v>
      </c>
      <c r="D3" s="5"/>
      <c r="E3" s="6">
        <v>1</v>
      </c>
      <c r="F3" s="13">
        <f>D3*E3</f>
        <v>0</v>
      </c>
      <c r="H3" s="29"/>
      <c r="I3" s="29"/>
    </row>
    <row r="4" spans="1:9" x14ac:dyDescent="0.25">
      <c r="A4" s="12" t="s">
        <v>56</v>
      </c>
      <c r="D4" s="5"/>
      <c r="E4" s="6">
        <v>1</v>
      </c>
      <c r="F4" s="13">
        <f t="shared" ref="F4:F9" si="0">D4*E4</f>
        <v>0</v>
      </c>
      <c r="H4" s="29"/>
      <c r="I4" s="29"/>
    </row>
    <row r="5" spans="1:9" x14ac:dyDescent="0.25">
      <c r="A5" s="12" t="s">
        <v>57</v>
      </c>
      <c r="D5" s="6">
        <v>0</v>
      </c>
      <c r="E5" s="16"/>
      <c r="F5" s="13"/>
      <c r="H5" s="4"/>
      <c r="I5" s="4"/>
    </row>
    <row r="6" spans="1:9" ht="15" customHeight="1" x14ac:dyDescent="0.25">
      <c r="A6" s="12" t="s">
        <v>11</v>
      </c>
      <c r="D6" s="5"/>
      <c r="E6" s="6">
        <v>1</v>
      </c>
      <c r="F6" s="13">
        <f t="shared" si="0"/>
        <v>0</v>
      </c>
      <c r="H6" s="30" t="s">
        <v>64</v>
      </c>
      <c r="I6" s="30"/>
    </row>
    <row r="7" spans="1:9" x14ac:dyDescent="0.25">
      <c r="A7" s="12" t="s">
        <v>27</v>
      </c>
      <c r="D7" s="5"/>
      <c r="E7" s="6">
        <v>1</v>
      </c>
      <c r="F7" s="13">
        <f t="shared" si="0"/>
        <v>0</v>
      </c>
      <c r="H7" s="30"/>
      <c r="I7" s="30"/>
    </row>
    <row r="8" spans="1:9" x14ac:dyDescent="0.25">
      <c r="A8" s="12" t="s">
        <v>15</v>
      </c>
      <c r="D8" s="5"/>
      <c r="E8" s="6">
        <v>1</v>
      </c>
      <c r="F8" s="13">
        <f t="shared" si="0"/>
        <v>0</v>
      </c>
      <c r="H8" s="30"/>
      <c r="I8" s="30"/>
    </row>
    <row r="9" spans="1:9" x14ac:dyDescent="0.25">
      <c r="A9" s="12" t="s">
        <v>63</v>
      </c>
      <c r="D9" s="5"/>
      <c r="E9" s="6">
        <v>1</v>
      </c>
      <c r="F9" s="13">
        <f t="shared" si="0"/>
        <v>0</v>
      </c>
      <c r="H9" s="30"/>
      <c r="I9" s="30"/>
    </row>
    <row r="10" spans="1:9" x14ac:dyDescent="0.25">
      <c r="A10" s="12" t="s">
        <v>58</v>
      </c>
      <c r="D10" s="5"/>
      <c r="E10" s="6">
        <v>1</v>
      </c>
      <c r="F10" s="13">
        <f t="shared" ref="F10:F14" si="1">D10*E10</f>
        <v>0</v>
      </c>
      <c r="H10" s="30"/>
      <c r="I10" s="30"/>
    </row>
    <row r="11" spans="1:9" x14ac:dyDescent="0.25">
      <c r="A11" s="12" t="s">
        <v>59</v>
      </c>
      <c r="D11" s="5"/>
      <c r="E11" s="6">
        <v>1</v>
      </c>
      <c r="F11" s="13">
        <f t="shared" si="1"/>
        <v>0</v>
      </c>
      <c r="H11" s="22"/>
      <c r="I11" s="22"/>
    </row>
    <row r="12" spans="1:9" x14ac:dyDescent="0.25">
      <c r="A12" s="12" t="s">
        <v>71</v>
      </c>
      <c r="D12" s="5" t="s">
        <v>70</v>
      </c>
      <c r="E12" s="16"/>
      <c r="F12" s="13"/>
      <c r="H12" s="22"/>
      <c r="I12" s="22"/>
    </row>
    <row r="13" spans="1:9" x14ac:dyDescent="0.25">
      <c r="A13" s="12" t="s">
        <v>60</v>
      </c>
      <c r="D13" s="5"/>
      <c r="E13" s="6">
        <v>1</v>
      </c>
      <c r="F13" s="13">
        <f t="shared" si="1"/>
        <v>0</v>
      </c>
      <c r="H13" s="31" t="s">
        <v>69</v>
      </c>
      <c r="I13" s="31"/>
    </row>
    <row r="14" spans="1:9" x14ac:dyDescent="0.25">
      <c r="A14" s="12" t="s">
        <v>61</v>
      </c>
      <c r="D14" s="5"/>
      <c r="E14" s="6">
        <v>1</v>
      </c>
      <c r="F14" s="13">
        <f t="shared" si="1"/>
        <v>0</v>
      </c>
      <c r="H14" s="31"/>
      <c r="I14" s="31"/>
    </row>
    <row r="15" spans="1:9" ht="15.75" thickBot="1" x14ac:dyDescent="0.3">
      <c r="A15" s="14" t="s">
        <v>67</v>
      </c>
      <c r="B15" s="18"/>
      <c r="C15" s="19"/>
      <c r="D15" s="20">
        <f>+F2+F3+F4+F6+F8+F9</f>
        <v>0</v>
      </c>
      <c r="E15" s="18"/>
      <c r="F15" s="15"/>
      <c r="H15" s="31"/>
      <c r="I15" s="31"/>
    </row>
    <row r="16" spans="1:9" ht="5.25" customHeight="1" x14ac:dyDescent="0.25">
      <c r="H16" s="21"/>
      <c r="I16" s="21"/>
    </row>
    <row r="17" spans="1:9" ht="15.75" x14ac:dyDescent="0.25">
      <c r="A17" s="2" t="s">
        <v>29</v>
      </c>
      <c r="B17" s="2"/>
      <c r="C17"/>
      <c r="H17" s="21"/>
      <c r="I17" s="21"/>
    </row>
    <row r="18" spans="1:9" x14ac:dyDescent="0.25">
      <c r="B18" t="s">
        <v>18</v>
      </c>
      <c r="C18" t="s">
        <v>1</v>
      </c>
      <c r="D18" s="3">
        <f>F2</f>
        <v>0</v>
      </c>
      <c r="H18" s="21"/>
      <c r="I18" s="21"/>
    </row>
    <row r="19" spans="1:9" x14ac:dyDescent="0.25">
      <c r="B19" t="s">
        <v>19</v>
      </c>
      <c r="C19" t="s">
        <v>4</v>
      </c>
      <c r="D19" s="3">
        <f>E75</f>
        <v>0</v>
      </c>
      <c r="E19" t="s">
        <v>85</v>
      </c>
      <c r="H19" s="21"/>
      <c r="I19" s="21"/>
    </row>
    <row r="20" spans="1:9" x14ac:dyDescent="0.25">
      <c r="B20" t="s">
        <v>16</v>
      </c>
      <c r="C20" t="s">
        <v>10</v>
      </c>
      <c r="D20" s="3">
        <f>+F6</f>
        <v>0</v>
      </c>
      <c r="H20" s="21"/>
      <c r="I20" s="21"/>
    </row>
    <row r="21" spans="1:9" x14ac:dyDescent="0.25">
      <c r="B21" t="s">
        <v>17</v>
      </c>
      <c r="C21" t="s">
        <v>14</v>
      </c>
      <c r="D21" s="3">
        <f>+F8</f>
        <v>0</v>
      </c>
      <c r="H21" s="21"/>
      <c r="I21" s="21"/>
    </row>
    <row r="22" spans="1:9" x14ac:dyDescent="0.25">
      <c r="A22" t="s">
        <v>8</v>
      </c>
      <c r="C22"/>
      <c r="D22" s="3">
        <f>SUM(D18:D21)</f>
        <v>0</v>
      </c>
      <c r="H22" s="21"/>
      <c r="I22" s="21"/>
    </row>
    <row r="23" spans="1:9" x14ac:dyDescent="0.25">
      <c r="C23"/>
      <c r="D23" s="3"/>
      <c r="H23" s="21"/>
      <c r="I23" s="21"/>
    </row>
    <row r="24" spans="1:9" ht="15.75" x14ac:dyDescent="0.25">
      <c r="A24" s="2" t="s">
        <v>30</v>
      </c>
      <c r="C24"/>
      <c r="D24" s="3"/>
      <c r="H24" s="21"/>
      <c r="I24" s="21"/>
    </row>
    <row r="25" spans="1:9" x14ac:dyDescent="0.25">
      <c r="B25" t="s">
        <v>21</v>
      </c>
      <c r="C25" t="s">
        <v>2</v>
      </c>
      <c r="D25" s="3">
        <f>+F3</f>
        <v>0</v>
      </c>
      <c r="H25" s="21"/>
      <c r="I25" s="21"/>
    </row>
    <row r="26" spans="1:9" x14ac:dyDescent="0.25">
      <c r="B26" t="s">
        <v>22</v>
      </c>
      <c r="C26" t="s">
        <v>28</v>
      </c>
      <c r="D26" s="3">
        <f>+F4</f>
        <v>0</v>
      </c>
      <c r="H26" s="21"/>
      <c r="I26" s="21"/>
    </row>
    <row r="27" spans="1:9" x14ac:dyDescent="0.25">
      <c r="A27" t="s">
        <v>12</v>
      </c>
      <c r="C27"/>
      <c r="D27" s="3">
        <f>D25+D26</f>
        <v>0</v>
      </c>
      <c r="H27" s="21"/>
      <c r="I27" s="21"/>
    </row>
    <row r="28" spans="1:9" x14ac:dyDescent="0.25">
      <c r="C28"/>
      <c r="D28" s="3"/>
      <c r="H28" s="21"/>
      <c r="I28" s="21"/>
    </row>
    <row r="29" spans="1:9" ht="15.75" x14ac:dyDescent="0.25">
      <c r="A29" s="2" t="s">
        <v>31</v>
      </c>
      <c r="C29"/>
      <c r="D29" s="3"/>
      <c r="H29" s="21"/>
      <c r="I29" s="21"/>
    </row>
    <row r="30" spans="1:9" ht="15.75" x14ac:dyDescent="0.25">
      <c r="A30" s="2"/>
      <c r="B30" t="s">
        <v>23</v>
      </c>
      <c r="C30" t="s">
        <v>13</v>
      </c>
      <c r="D30" s="3">
        <f>+F7</f>
        <v>0</v>
      </c>
      <c r="H30" s="21"/>
      <c r="I30" s="21"/>
    </row>
    <row r="31" spans="1:9" x14ac:dyDescent="0.25">
      <c r="B31" t="s">
        <v>24</v>
      </c>
      <c r="C31" t="s">
        <v>46</v>
      </c>
      <c r="D31" s="3">
        <f>D5*1.32*(D22+D27)</f>
        <v>0</v>
      </c>
      <c r="E31" t="s">
        <v>84</v>
      </c>
      <c r="H31" s="21"/>
      <c r="I31" s="21"/>
    </row>
    <row r="32" spans="1:9" x14ac:dyDescent="0.25">
      <c r="A32" t="s">
        <v>20</v>
      </c>
      <c r="C32"/>
      <c r="D32" s="3">
        <f>D30+D31</f>
        <v>0</v>
      </c>
      <c r="H32" s="21"/>
      <c r="I32" s="21"/>
    </row>
    <row r="33" spans="1:9" x14ac:dyDescent="0.25">
      <c r="C33"/>
      <c r="D33" s="3"/>
      <c r="H33" s="21"/>
      <c r="I33" s="21"/>
    </row>
    <row r="34" spans="1:9" ht="15.75" x14ac:dyDescent="0.25">
      <c r="A34" s="2" t="s">
        <v>32</v>
      </c>
      <c r="B34" s="2"/>
      <c r="C34"/>
      <c r="D34" s="3"/>
      <c r="H34" s="21"/>
      <c r="I34" s="21"/>
    </row>
    <row r="35" spans="1:9" x14ac:dyDescent="0.25">
      <c r="B35" t="s">
        <v>25</v>
      </c>
      <c r="C35" t="s">
        <v>51</v>
      </c>
      <c r="D35" s="3">
        <f>IF(D9&gt;0,MAX(0.3*(D22+D27+D32),(5400*E2)),0)</f>
        <v>0</v>
      </c>
      <c r="E35" t="s">
        <v>83</v>
      </c>
      <c r="H35" s="21"/>
      <c r="I35" s="21"/>
    </row>
    <row r="36" spans="1:9" x14ac:dyDescent="0.25">
      <c r="B36" t="s">
        <v>39</v>
      </c>
      <c r="C36" t="s">
        <v>68</v>
      </c>
      <c r="D36" s="3">
        <f>F9</f>
        <v>0</v>
      </c>
      <c r="H36" s="21"/>
      <c r="I36" s="21"/>
    </row>
    <row r="37" spans="1:9" x14ac:dyDescent="0.25">
      <c r="C37"/>
      <c r="D37" s="3"/>
      <c r="H37" s="21"/>
      <c r="I37" s="21"/>
    </row>
    <row r="38" spans="1:9" ht="15.75" x14ac:dyDescent="0.25">
      <c r="A38" s="2" t="s">
        <v>33</v>
      </c>
      <c r="B38" s="2"/>
      <c r="C38"/>
      <c r="D38" s="3">
        <f>(D22+D27+D32)+D35</f>
        <v>0</v>
      </c>
      <c r="E38" t="s">
        <v>49</v>
      </c>
      <c r="H38" s="21"/>
      <c r="I38" s="21"/>
    </row>
    <row r="39" spans="1:9" x14ac:dyDescent="0.25">
      <c r="C39"/>
      <c r="D39" s="3"/>
      <c r="H39" s="21"/>
      <c r="I39" s="21"/>
    </row>
    <row r="40" spans="1:9" ht="15.75" x14ac:dyDescent="0.25">
      <c r="A40" s="2" t="s">
        <v>34</v>
      </c>
      <c r="B40" s="2"/>
      <c r="C40"/>
      <c r="D40" s="3"/>
      <c r="H40" s="21"/>
      <c r="I40" s="21"/>
    </row>
    <row r="41" spans="1:9" x14ac:dyDescent="0.25">
      <c r="B41" t="s">
        <v>40</v>
      </c>
      <c r="C41" t="s">
        <v>26</v>
      </c>
      <c r="D41" s="3">
        <f>IF(D12= "Yes",0.18*D38, 0)</f>
        <v>0</v>
      </c>
      <c r="E41" t="s">
        <v>65</v>
      </c>
      <c r="H41" s="21"/>
      <c r="I41" s="21"/>
    </row>
    <row r="42" spans="1:9" x14ac:dyDescent="0.25">
      <c r="B42" t="s">
        <v>41</v>
      </c>
      <c r="C42" t="s">
        <v>54</v>
      </c>
      <c r="D42" s="3">
        <f>+F10</f>
        <v>0</v>
      </c>
      <c r="H42" s="21"/>
      <c r="I42" s="21"/>
    </row>
    <row r="43" spans="1:9" x14ac:dyDescent="0.25">
      <c r="B43" t="s">
        <v>42</v>
      </c>
      <c r="C43" t="s">
        <v>5</v>
      </c>
      <c r="D43" s="3">
        <f>+F11</f>
        <v>0</v>
      </c>
      <c r="H43" s="21"/>
      <c r="I43" s="21"/>
    </row>
    <row r="44" spans="1:9" x14ac:dyDescent="0.25">
      <c r="B44" t="s">
        <v>43</v>
      </c>
      <c r="C44" t="s">
        <v>38</v>
      </c>
      <c r="D44" s="3">
        <f>+F9</f>
        <v>0</v>
      </c>
      <c r="H44" s="21"/>
      <c r="I44" s="21"/>
    </row>
    <row r="45" spans="1:9" ht="15.75" x14ac:dyDescent="0.25">
      <c r="A45" s="2" t="s">
        <v>35</v>
      </c>
      <c r="B45" s="2"/>
      <c r="C45"/>
      <c r="D45" s="3">
        <f>SUM(D41:D44)</f>
        <v>0</v>
      </c>
      <c r="H45" s="21"/>
      <c r="I45" s="21"/>
    </row>
    <row r="46" spans="1:9" x14ac:dyDescent="0.25">
      <c r="C46"/>
      <c r="D46" s="3"/>
      <c r="H46" s="21"/>
      <c r="I46" s="21"/>
    </row>
    <row r="47" spans="1:9" ht="15.75" x14ac:dyDescent="0.25">
      <c r="A47" s="2" t="s">
        <v>36</v>
      </c>
      <c r="B47" s="2"/>
      <c r="C47"/>
      <c r="D47" s="3"/>
      <c r="H47" s="21"/>
      <c r="I47" s="21"/>
    </row>
    <row r="48" spans="1:9" x14ac:dyDescent="0.25">
      <c r="B48" t="s">
        <v>44</v>
      </c>
      <c r="C48" t="s">
        <v>6</v>
      </c>
      <c r="D48" s="3">
        <f>+F13</f>
        <v>0</v>
      </c>
      <c r="H48" s="21"/>
      <c r="I48" s="21"/>
    </row>
    <row r="49" spans="1:9" x14ac:dyDescent="0.25">
      <c r="B49" t="s">
        <v>45</v>
      </c>
      <c r="C49" t="s">
        <v>7</v>
      </c>
      <c r="D49" s="3">
        <f>+F14</f>
        <v>0</v>
      </c>
      <c r="H49" s="21"/>
      <c r="I49" s="21"/>
    </row>
    <row r="50" spans="1:9" x14ac:dyDescent="0.25">
      <c r="A50" t="s">
        <v>37</v>
      </c>
      <c r="C50"/>
      <c r="D50" s="3">
        <f>SUM(D48:D49)</f>
        <v>0</v>
      </c>
      <c r="H50" s="21"/>
      <c r="I50" s="21"/>
    </row>
    <row r="51" spans="1:9" x14ac:dyDescent="0.25">
      <c r="C51"/>
      <c r="D51" s="3"/>
      <c r="H51" s="21"/>
      <c r="I51" s="21"/>
    </row>
    <row r="52" spans="1:9" ht="15.75" x14ac:dyDescent="0.25">
      <c r="A52" s="2" t="s">
        <v>72</v>
      </c>
      <c r="B52" s="2"/>
      <c r="C52"/>
      <c r="D52" s="3">
        <f>D22+D27+D32+D45+D50</f>
        <v>0</v>
      </c>
      <c r="E52" t="s">
        <v>50</v>
      </c>
      <c r="H52" s="21"/>
      <c r="I52" s="21"/>
    </row>
    <row r="53" spans="1:9" ht="15.75" x14ac:dyDescent="0.25">
      <c r="A53" s="2"/>
      <c r="B53" s="2"/>
      <c r="C53"/>
      <c r="D53" s="3"/>
      <c r="H53" s="21"/>
      <c r="I53" s="21"/>
    </row>
    <row r="54" spans="1:9" x14ac:dyDescent="0.25">
      <c r="A54" t="s">
        <v>82</v>
      </c>
      <c r="C54" s="28" t="s">
        <v>52</v>
      </c>
      <c r="D54" s="28"/>
      <c r="E54" s="28"/>
      <c r="F54" s="28"/>
      <c r="G54" s="28"/>
      <c r="H54" s="28"/>
      <c r="I54" s="28"/>
    </row>
    <row r="55" spans="1:9" x14ac:dyDescent="0.25">
      <c r="C55" s="28"/>
      <c r="D55" s="28"/>
      <c r="E55" s="28"/>
      <c r="F55" s="28"/>
      <c r="G55" s="28"/>
      <c r="H55" s="28"/>
      <c r="I55" s="28"/>
    </row>
    <row r="56" spans="1:9" x14ac:dyDescent="0.25">
      <c r="C56" s="28"/>
      <c r="D56" s="28"/>
      <c r="E56" s="28"/>
      <c r="F56" s="28"/>
      <c r="G56" s="28"/>
      <c r="H56" s="28"/>
      <c r="I56" s="28"/>
    </row>
    <row r="57" spans="1:9" x14ac:dyDescent="0.25"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47</v>
      </c>
      <c r="C58" s="1" t="s">
        <v>48</v>
      </c>
    </row>
    <row r="60" spans="1:9" x14ac:dyDescent="0.25">
      <c r="A60" s="26" t="s">
        <v>81</v>
      </c>
    </row>
    <row r="61" spans="1:9" x14ac:dyDescent="0.25">
      <c r="C61" t="s">
        <v>67</v>
      </c>
      <c r="E61" s="23">
        <f>D15</f>
        <v>0</v>
      </c>
      <c r="F61" s="23"/>
    </row>
    <row r="62" spans="1:9" x14ac:dyDescent="0.25">
      <c r="C62"/>
      <c r="E62" s="23"/>
      <c r="F62" s="23"/>
    </row>
    <row r="63" spans="1:9" x14ac:dyDescent="0.25">
      <c r="C63" t="s">
        <v>73</v>
      </c>
      <c r="E63" s="23">
        <f>IF(SECA_Comp&lt;Adj_wage_base,0.0760183*SECA_Comp,(Adj_wage_base*0.0762)+(0.0144*(SECA_Comp-Wage_base)))</f>
        <v>0</v>
      </c>
      <c r="F63" s="23"/>
    </row>
    <row r="64" spans="1:9" x14ac:dyDescent="0.25">
      <c r="C64" t="s">
        <v>74</v>
      </c>
      <c r="E64" s="23">
        <f>E61+E63</f>
        <v>0</v>
      </c>
      <c r="F64" s="23"/>
    </row>
    <row r="65" spans="3:6" x14ac:dyDescent="0.25">
      <c r="C65"/>
      <c r="E65" s="23"/>
      <c r="F65" s="23"/>
    </row>
    <row r="66" spans="3:6" x14ac:dyDescent="0.25">
      <c r="C66" t="s">
        <v>86</v>
      </c>
      <c r="D66" s="24">
        <v>184500</v>
      </c>
      <c r="E66" s="23"/>
      <c r="F66" s="23"/>
    </row>
    <row r="67" spans="3:6" x14ac:dyDescent="0.25">
      <c r="C67" t="s">
        <v>75</v>
      </c>
      <c r="D67" s="24">
        <f>Wage_base*1.006313</f>
        <v>185664.74850000002</v>
      </c>
      <c r="E67" s="23"/>
      <c r="F67" s="23"/>
    </row>
    <row r="68" spans="3:6" x14ac:dyDescent="0.25">
      <c r="C68" t="s">
        <v>76</v>
      </c>
      <c r="D68" s="25">
        <v>6.2E-2</v>
      </c>
      <c r="E68" s="23">
        <f>IF(E64&lt;$D66,(E64*$D68),($D66*$D68))</f>
        <v>0</v>
      </c>
      <c r="F68" s="23"/>
    </row>
    <row r="69" spans="3:6" x14ac:dyDescent="0.25">
      <c r="C69" t="s">
        <v>77</v>
      </c>
      <c r="D69" s="25">
        <v>1.4500000000000001E-2</v>
      </c>
      <c r="E69" s="23">
        <f>E64*$D69</f>
        <v>0</v>
      </c>
      <c r="F69" s="23"/>
    </row>
    <row r="70" spans="3:6" x14ac:dyDescent="0.25">
      <c r="C70"/>
      <c r="E70" s="23"/>
      <c r="F70" s="23"/>
    </row>
    <row r="71" spans="3:6" x14ac:dyDescent="0.25">
      <c r="C71" t="s">
        <v>78</v>
      </c>
      <c r="E71" s="23">
        <f>E64-E68-E69</f>
        <v>0</v>
      </c>
      <c r="F71" s="23"/>
    </row>
    <row r="72" spans="3:6" x14ac:dyDescent="0.25">
      <c r="C72"/>
      <c r="E72" s="23"/>
      <c r="F72" s="23"/>
    </row>
    <row r="73" spans="3:6" x14ac:dyDescent="0.25">
      <c r="C73" t="s">
        <v>79</v>
      </c>
      <c r="E73" s="23">
        <f>IF(E71&lt;$D66,(0.153*E71),($D66*0.124)+(0.029*E71))</f>
        <v>0</v>
      </c>
      <c r="F73" s="23"/>
    </row>
    <row r="74" spans="3:6" x14ac:dyDescent="0.25">
      <c r="C74"/>
      <c r="E74" s="23"/>
    </row>
    <row r="75" spans="3:6" x14ac:dyDescent="0.25">
      <c r="C75" t="s">
        <v>80</v>
      </c>
      <c r="E75" s="27">
        <f>0.5*E73</f>
        <v>0</v>
      </c>
      <c r="F75" s="23"/>
    </row>
  </sheetData>
  <sheetProtection algorithmName="SHA-512" hashValue="pUAJPGLe52DaxGN1UmCwsUjrd7PfPF4/4neEBqWtuyAKM3el9JMWefUZ7BcZZLs+p7d1auZVmnfFUfw27PsUbA==" saltValue="NJ4eNvYV5yg3Buu1/9SP7w==" spinCount="100000" sheet="1" selectLockedCells="1"/>
  <mergeCells count="4">
    <mergeCell ref="C54:I56"/>
    <mergeCell ref="H2:I4"/>
    <mergeCell ref="H6:I10"/>
    <mergeCell ref="H13:I15"/>
  </mergeCells>
  <dataValidations count="1">
    <dataValidation type="list" allowBlank="1" showInputMessage="1" showErrorMessage="1" sqref="D12" xr:uid="{C7FA8C2E-4166-4926-A180-EFC31B702B4C}">
      <formula1>"Yes, No"</formula1>
    </dataValidation>
  </dataValidations>
  <pageMargins left="0.2" right="0.2" top="0.5" bottom="0.5" header="0.114583333333333" footer="0.3"/>
  <pageSetup orientation="portrait" r:id="rId1"/>
  <headerFooter>
    <oddHeader xml:space="preserve">&amp;CClergy Compensation Worksheet 2018
</oddHeader>
  </headerFooter>
  <rowBreaks count="1" manualBreakCount="1">
    <brk id="1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91678DD79650479F34B9161800A46C" ma:contentTypeVersion="13" ma:contentTypeDescription="Create a new document." ma:contentTypeScope="" ma:versionID="d3ec215166cb9a9d17d8b9a5b55bc4e0">
  <xsd:schema xmlns:xsd="http://www.w3.org/2001/XMLSchema" xmlns:xs="http://www.w3.org/2001/XMLSchema" xmlns:p="http://schemas.microsoft.com/office/2006/metadata/properties" xmlns:ns2="76c29afd-e0e3-4eac-92e2-d5c0fd4fb6b6" xmlns:ns3="01fd2aaf-27e5-4bbf-b6e9-b4d436d31da2" targetNamespace="http://schemas.microsoft.com/office/2006/metadata/properties" ma:root="true" ma:fieldsID="db78934decf4ac9ddfa0c12777bf8096" ns2:_="" ns3:_="">
    <xsd:import namespace="76c29afd-e0e3-4eac-92e2-d5c0fd4fb6b6"/>
    <xsd:import namespace="01fd2aaf-27e5-4bbf-b6e9-b4d436d31d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c29afd-e0e3-4eac-92e2-d5c0fd4fb6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f94cd07-8e36-41a5-af4b-352abee3c3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d2aaf-27e5-4bbf-b6e9-b4d436d31da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5271d6-3570-4ee6-bdbe-72a0bb3fb342}" ma:internalName="TaxCatchAll" ma:showField="CatchAllData" ma:web="01fd2aaf-27e5-4bbf-b6e9-b4d436d31d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c29afd-e0e3-4eac-92e2-d5c0fd4fb6b6">
      <Terms xmlns="http://schemas.microsoft.com/office/infopath/2007/PartnerControls"/>
    </lcf76f155ced4ddcb4097134ff3c332f>
    <TaxCatchAll xmlns="01fd2aaf-27e5-4bbf-b6e9-b4d436d31da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7BE330-D900-448E-8B4B-74EA6B54FD3A}"/>
</file>

<file path=customXml/itemProps2.xml><?xml version="1.0" encoding="utf-8"?>
<ds:datastoreItem xmlns:ds="http://schemas.openxmlformats.org/officeDocument/2006/customXml" ds:itemID="{5AEA559A-C7A8-4BD7-A602-BD71C0134C59}">
  <ds:schemaRefs>
    <ds:schemaRef ds:uri="http://schemas.microsoft.com/office/2006/metadata/properties"/>
    <ds:schemaRef ds:uri="http://schemas.microsoft.com/office/infopath/2007/PartnerControls"/>
    <ds:schemaRef ds:uri="aa63aa53-9204-4981-b9e1-86ac57dc3f16"/>
    <ds:schemaRef ds:uri="c10fa0ea-418a-4711-93f3-9285cafbc7ef"/>
  </ds:schemaRefs>
</ds:datastoreItem>
</file>

<file path=customXml/itemProps3.xml><?xml version="1.0" encoding="utf-8"?>
<ds:datastoreItem xmlns:ds="http://schemas.openxmlformats.org/officeDocument/2006/customXml" ds:itemID="{550F0781-A884-4161-86EF-CA1869706F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Adj_wage_base</vt:lpstr>
      <vt:lpstr>Choice</vt:lpstr>
      <vt:lpstr>Sheet1!Print_Area</vt:lpstr>
      <vt:lpstr>SECA_Comp</vt:lpstr>
      <vt:lpstr>Wage_base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Reckford</dc:creator>
  <cp:lastModifiedBy>Sam Reckford</cp:lastModifiedBy>
  <cp:lastPrinted>2018-07-24T13:06:22Z</cp:lastPrinted>
  <dcterms:created xsi:type="dcterms:W3CDTF">2017-10-20T21:18:24Z</dcterms:created>
  <dcterms:modified xsi:type="dcterms:W3CDTF">2025-12-01T15:24:19Z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0x0101003691678DD79650479F34B9161800A46C</vt:lpwstr>
  </property>
  <property fmtid="{D5CDD505-2E9C-101B-9397-08002B2CF9AE}" pid="3" name="MediaServiceImageTags">
    <vt:lpwstr/>
  </property>
</Properties>
</file>